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<sst xmlns="http://schemas.openxmlformats.org/spreadsheetml/2006/main" count="162" uniqueCount="112">
  <si>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</si>
  <si>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</si>
  <si>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</si>
  <si>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</si>
  <si>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</si>
  <si>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</si>
  <si>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</si>
  <si>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</si>
  <si>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</si>
  <si>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</si>
  <si>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</si>
  <si>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</si>
  <si>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</si>
  <si>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</si>
  <si>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</si>
  <si>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</si>
  <si>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</si>
  <si>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</si>
  <si>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</si>
  <si>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</si>
  <si>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</si>
  <si>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</si>
  <si>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</si>
  <si>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</si>
  <si>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</si>
  <si>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</si>
  <si>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</si>
  <si>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</si>
  <si>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</si>
  <si>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</si>
  <si>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</si>
  <si>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</si>
  <si>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</si>
  <si>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</si>
  <si>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</si>
  <si>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</si>
  <si>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</si>
  <si>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</si>
  <si>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</si>
  <si>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</si>
  <si>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</si>
  <si>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</si>
  <si>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</si>
  <si>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</si>
  <si>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</si>
  <si>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</si>
  <si>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</si>
  <si>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</si>
  <si>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</si>
  <si>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</si>
  <si>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</si>
  <si>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</si>
  <si>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</si>
  <si>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</si>
  <si>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</si>
  <si>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</si>
  <si>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</si>
  <si>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</si>
  <si>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</si>
  <si>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</si>
  <si>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</si>
  <si>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</si>
  <si>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</si>
  <si>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</si>
  <si>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</si>
  <si>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</si>
  <si>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</si>
  <si>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</si>
  <si>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</si>
  <si>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</si>
  <si>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</si>
  <si>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</si>
  <si>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</si>
  <si>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</si>
  <si>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</si>
  <si>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</si>
  <si>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</si>
  <si>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</si>
  <si>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</si>
  <si>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</si>
  <si>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</si>
  <si>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</si>
  <si>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</si>
  <si>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</si>
  <si>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</si>
  <si>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</si>
  <si>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</si>
  <si>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</si>
  <si>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</si>
  <si>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</si>
  <si>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</si>
  <si>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</si>
  <si>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</si>
  <si>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</si>
  <si>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</si>
  <si>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</si>
  <si>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</si>
  <si>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</si>
  <si>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</si>
  <si>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</si>
  <si>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</si>
  <si>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</si>
  <si>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</si>
  <si>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</si>
  <si>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</si>
  <si>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</si>
  <si>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</si>
  <si>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</si>
  <si>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</si>
  <si>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</si>
  <si>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</si>
  <si>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26.12.2016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</si>
</sst>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34679820"/>
        <c:axId val="43682925"/>
      </c:bar3D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82925"/>
        <c:crosses val="autoZero"/>
        <c:auto val="1"/>
        <c:lblOffset val="100"/>
        <c:tickLblSkip val="1"/>
        <c:noMultiLvlLbl val="0"/>
      </c:catAx>
      <c:valAx>
        <c:axId val="43682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9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57602006"/>
        <c:axId val="48656007"/>
      </c:bar3D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56007"/>
        <c:crosses val="autoZero"/>
        <c:auto val="1"/>
        <c:lblOffset val="100"/>
        <c:tickLblSkip val="1"/>
        <c:noMultiLvlLbl val="0"/>
      </c:catAx>
      <c:valAx>
        <c:axId val="48656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02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35250880"/>
        <c:axId val="48822465"/>
      </c:bar3D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22465"/>
        <c:crosses val="autoZero"/>
        <c:auto val="1"/>
        <c:lblOffset val="100"/>
        <c:tickLblSkip val="1"/>
        <c:noMultiLvlLbl val="0"/>
      </c:catAx>
      <c:valAx>
        <c:axId val="48822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0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36749002"/>
        <c:axId val="62305563"/>
      </c:bar3DChart>
      <c:catAx>
        <c:axId val="3674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05563"/>
        <c:crosses val="autoZero"/>
        <c:auto val="1"/>
        <c:lblOffset val="100"/>
        <c:tickLblSkip val="1"/>
        <c:noMultiLvlLbl val="0"/>
      </c:catAx>
      <c:valAx>
        <c:axId val="62305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49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23879156"/>
        <c:axId val="13585813"/>
      </c:bar3D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85813"/>
        <c:crosses val="autoZero"/>
        <c:auto val="1"/>
        <c:lblOffset val="100"/>
        <c:tickLblSkip val="2"/>
        <c:noMultiLvlLbl val="0"/>
      </c:catAx>
      <c:valAx>
        <c:axId val="13585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9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55163454"/>
        <c:axId val="26709039"/>
      </c:bar3DChart>
      <c:catAx>
        <c:axId val="5516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09039"/>
        <c:crosses val="autoZero"/>
        <c:auto val="1"/>
        <c:lblOffset val="100"/>
        <c:tickLblSkip val="1"/>
        <c:noMultiLvlLbl val="0"/>
      </c:catAx>
      <c:valAx>
        <c:axId val="26709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3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39054760"/>
        <c:axId val="15948521"/>
      </c:bar3D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948521"/>
        <c:crosses val="autoZero"/>
        <c:auto val="1"/>
        <c:lblOffset val="100"/>
        <c:tickLblSkip val="1"/>
        <c:noMultiLvlLbl val="0"/>
      </c:catAx>
      <c:valAx>
        <c:axId val="15948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54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9318962"/>
        <c:axId val="16761795"/>
      </c:bar3DChart>
      <c:catAx>
        <c:axId val="931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18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16638428"/>
        <c:axId val="15528125"/>
      </c:bar3D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4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C1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44" sqref="D44"/>
    </sheetView>
  </sheetViews>
  <sheetFormatPr defaultColWidth="9.00390625" defaultRowHeight="12.75"/>
  <cols>
    <col min="1" max="1" width="66.875" style="29" customWidth="1"/>
    <col min="2" max="2" width="19.00390625" style="29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6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0" customHeight="1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426773.1+25+188.4+2200.9+6.1-1051.6+141.1+593.1+16568.5+4904.2+177+742.5-1039.7+98.1-77.3</f>
        <v>450249.39999999997</v>
      </c>
      <c r="D6" s="47">
        <f>332980.2+473.5+94.1+160.7+5895.8+8746.9+145.1+473.2+40.2+1154.4+173.1+6.7+1143.7+6208.9+2190.9+7831.9+213.4+23+0.1+177.3+463+937.8+2899.3+14312.5+4453.1+637.2+2194.9+166.6+2536.9+207.9+6099.9</f>
        <v>403042.2000000001</v>
      </c>
      <c r="E6" s="3">
        <f>D6/D150*100</f>
        <v>27.93749892126104</v>
      </c>
      <c r="F6" s="3">
        <f>D6/B6*100</f>
        <v>98.85683913457574</v>
      </c>
      <c r="G6" s="3">
        <f aca="true" t="shared" si="0" ref="G6:G43">D6/C6*100</f>
        <v>89.51532195267782</v>
      </c>
      <c r="H6" s="47">
        <f>B6-D6</f>
        <v>4660.699999999837</v>
      </c>
      <c r="I6" s="47">
        <f aca="true" t="shared" si="1" ref="I6:I43">C6-D6</f>
        <v>47207.19999999984</v>
      </c>
    </row>
    <row r="7" spans="1:9" s="37" customFormat="1" ht="18.75">
      <c r="A7" s="104" t="s">
        <v>87</v>
      </c>
      <c r="B7" s="97">
        <v>171592.7</v>
      </c>
      <c r="C7" s="94">
        <f>185717.4+2200.9+593.1-613.8+3218.5</f>
        <v>191116.1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+31.3+149.5+0.2+177.3+7.2+1163.8+6492.4+1707+3.2+1659.9+1377.4+2007.9</f>
        <v>172311.09999999998</v>
      </c>
      <c r="E7" s="95">
        <f>D7/D6*100</f>
        <v>42.75261994897803</v>
      </c>
      <c r="F7" s="95">
        <f>D7/B7*100</f>
        <v>100.41866582902416</v>
      </c>
      <c r="G7" s="95">
        <f>D7/C7*100</f>
        <v>90.16043127711374</v>
      </c>
      <c r="H7" s="105">
        <f>B7-D7</f>
        <v>-718.3999999999651</v>
      </c>
      <c r="I7" s="105">
        <f t="shared" si="1"/>
        <v>18805.00000000003</v>
      </c>
    </row>
    <row r="8" spans="1:9" ht="18">
      <c r="A8" s="23" t="s">
        <v>3</v>
      </c>
      <c r="B8" s="42">
        <f>284150.9+24.8</f>
        <v>284175.7</v>
      </c>
      <c r="C8" s="43">
        <f>298081.6+593.1+13792.1+24.8-204.3</f>
        <v>312287.29999999993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+7426+93.3+12435.9+12.8</f>
        <v>293554.1999999999</v>
      </c>
      <c r="E8" s="1">
        <f>D8/D6*100</f>
        <v>72.83460640101701</v>
      </c>
      <c r="F8" s="1">
        <f>D8/B8*100</f>
        <v>103.30024699508083</v>
      </c>
      <c r="G8" s="1">
        <f t="shared" si="0"/>
        <v>94.00132506189011</v>
      </c>
      <c r="H8" s="44">
        <f>B8-D8</f>
        <v>-9378.499999999884</v>
      </c>
      <c r="I8" s="44">
        <f t="shared" si="1"/>
        <v>18733.100000000035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4+2.9+1.6+0.5+0.5+1.9+1.2+1.8+1.6+0.7+2+3.7+0.1+1.9+2.9+1.2+0.4+1.1+0.2+0.6+1.5+1.7+0.3+0.5+1.3-0.1+0.4+0.3+1.5+2.7+0.5+2.5+7.6+1+1.2+2.8+0.3+0.4+1.5+5.8+1.1+1.7+3+4.1+4.5+0.3+1.2+4.2</f>
        <v>84.59999999999998</v>
      </c>
      <c r="E9" s="12">
        <f>D9/D6*100</f>
        <v>0.020990357833497324</v>
      </c>
      <c r="F9" s="120">
        <f>D9/B9*100</f>
        <v>102.66990291262132</v>
      </c>
      <c r="G9" s="1">
        <f t="shared" si="0"/>
        <v>98.71645274212366</v>
      </c>
      <c r="H9" s="44">
        <f aca="true" t="shared" si="2" ref="H9:H43">B9-D9</f>
        <v>-2.1999999999999744</v>
      </c>
      <c r="I9" s="44">
        <f t="shared" si="1"/>
        <v>1.1000000000000227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28052.9-28-1051.6+141.1+4575.2-820.3-1469.9+164</f>
        <v>29563.4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+210.1+43.7+21.8+0.3+81+56.5+1402.9+447.3+332.3+270.8+146.5+294.1+149.6+199.9</f>
        <v>27887.900000000012</v>
      </c>
      <c r="E10" s="1">
        <f>D10/D6*100</f>
        <v>6.919349884453788</v>
      </c>
      <c r="F10" s="1">
        <f aca="true" t="shared" si="3" ref="F10:F41">D10/B10*100</f>
        <v>96.80105520748369</v>
      </c>
      <c r="G10" s="1">
        <f t="shared" si="0"/>
        <v>94.33251926368419</v>
      </c>
      <c r="H10" s="44">
        <f t="shared" si="2"/>
        <v>921.5999999999876</v>
      </c>
      <c r="I10" s="44">
        <f t="shared" si="1"/>
        <v>1675.499999999989</v>
      </c>
    </row>
    <row r="11" spans="1:9" ht="18">
      <c r="A11" s="23" t="s">
        <v>0</v>
      </c>
      <c r="B11" s="42">
        <f>64199.2+821.3</f>
        <v>65020.5</v>
      </c>
      <c r="C11" s="43">
        <f>71654.8+3326+821.3+481</f>
        <v>76283.1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+21.8+6.3-0.1+168.9+82.5+90.1+1208.9+434.2+3303.6+1.5+1599.4+17.2+1867.1+52.4+4182.1</f>
        <v>51944.100000000006</v>
      </c>
      <c r="E11" s="1">
        <f>D11/D6*100</f>
        <v>12.888005275874335</v>
      </c>
      <c r="F11" s="1">
        <f t="shared" si="3"/>
        <v>79.88880430018226</v>
      </c>
      <c r="G11" s="1">
        <f t="shared" si="0"/>
        <v>68.09385040723306</v>
      </c>
      <c r="H11" s="44">
        <f t="shared" si="2"/>
        <v>13076.399999999994</v>
      </c>
      <c r="I11" s="44">
        <f t="shared" si="1"/>
        <v>24339</v>
      </c>
    </row>
    <row r="12" spans="1:9" ht="18">
      <c r="A12" s="23" t="s">
        <v>14</v>
      </c>
      <c r="B12" s="42">
        <f>13330.4-1455.2</f>
        <v>11875.199999999999</v>
      </c>
      <c r="C12" s="43">
        <f>14712+28-1455.2-537</f>
        <v>12747.8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+3.4+6.7+172.1+202.5+8.7+586.5</f>
        <v>12415.400000000001</v>
      </c>
      <c r="E12" s="1">
        <f>D12/D6*100</f>
        <v>3.0804218516075976</v>
      </c>
      <c r="F12" s="1">
        <f t="shared" si="3"/>
        <v>104.54897601724605</v>
      </c>
      <c r="G12" s="1">
        <f t="shared" si="0"/>
        <v>97.39249125339275</v>
      </c>
      <c r="H12" s="44">
        <f t="shared" si="2"/>
        <v>-540.2000000000025</v>
      </c>
      <c r="I12" s="44">
        <f t="shared" si="1"/>
        <v>332.3999999999978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19282.100000000024</v>
      </c>
      <c r="D13" s="43">
        <f>D6-D8-D9-D10-D11-D12</f>
        <v>17156.00000000021</v>
      </c>
      <c r="E13" s="1">
        <f>D13/D6*100</f>
        <v>4.256626229213766</v>
      </c>
      <c r="F13" s="1">
        <f t="shared" si="3"/>
        <v>96.71018512255208</v>
      </c>
      <c r="G13" s="1">
        <f t="shared" si="0"/>
        <v>88.97371136961321</v>
      </c>
      <c r="H13" s="44">
        <f t="shared" si="2"/>
        <v>583.5999999997512</v>
      </c>
      <c r="I13" s="44">
        <f t="shared" si="1"/>
        <v>2126.099999999813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238549.9-102.3+771.4+0.1</f>
        <v>239219.1</v>
      </c>
      <c r="C18" s="46">
        <f>250434.1+666.5+2890.8+76.6+110+6034+513.1+12.9-102.3+425+688.4</f>
        <v>261749.1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+4804.1+318+14.3+918.9+92.1+9626.1+260.8+98.7+86.7+5452.4+626.9+182.3+1637.5+282.4</f>
        <v>242458.30000000002</v>
      </c>
      <c r="E18" s="3">
        <f>D18/D150*100</f>
        <v>16.806375349034873</v>
      </c>
      <c r="F18" s="3">
        <f>D18/B18*100</f>
        <v>101.35407247999846</v>
      </c>
      <c r="G18" s="3">
        <f t="shared" si="0"/>
        <v>92.63004151685718</v>
      </c>
      <c r="H18" s="47">
        <f>B18-D18</f>
        <v>-3239.2000000000116</v>
      </c>
      <c r="I18" s="47">
        <f t="shared" si="1"/>
        <v>19290.79999999999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+503.1+138.8+14.3+918.9+92.1+9429.1+257.7+72.3+8.7+2594.2+473.9+33.1+1416.7+228</f>
        <v>179479</v>
      </c>
      <c r="E19" s="95">
        <f>D19/D18*100</f>
        <v>74.02468795665068</v>
      </c>
      <c r="F19" s="95">
        <f t="shared" si="3"/>
        <v>103.18674501727934</v>
      </c>
      <c r="G19" s="95">
        <f t="shared" si="0"/>
        <v>93.70681215981622</v>
      </c>
      <c r="H19" s="105">
        <f t="shared" si="2"/>
        <v>-5542.899999999994</v>
      </c>
      <c r="I19" s="105">
        <f t="shared" si="1"/>
        <v>12053.5</v>
      </c>
    </row>
    <row r="20" spans="1:9" ht="18">
      <c r="A20" s="23" t="s">
        <v>5</v>
      </c>
      <c r="B20" s="42">
        <f>174067.6+926.9+771.4</f>
        <v>175765.9</v>
      </c>
      <c r="C20" s="43">
        <f>186641.3+2944.5+1636.3</f>
        <v>191222.09999999998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5722.2+1+8655.9+32.9+2.4+5725.7+8251+357.7+0.1+5829.5+27.9+3957+4812.9+26.7+6036.7+16.8+6839+2416.2+22.3+6209+10229+319.3+6468+9728.3+1605.6+3790.5+3239.9+10406.4+0.1+6965.8+3+5278.9+3995.6+0.1+6242.7+6151.8+883.1+1990.1+6252.1+3.3+5936.1+3370.3+6282.6+5625.2+3940.4+6897.7+28.8</f>
        <v>180577.6</v>
      </c>
      <c r="E20" s="1">
        <f>D20/D18*100</f>
        <v>74.47779680052199</v>
      </c>
      <c r="F20" s="1">
        <f t="shared" si="3"/>
        <v>102.73756172272324</v>
      </c>
      <c r="G20" s="1">
        <f t="shared" si="0"/>
        <v>94.43343630260311</v>
      </c>
      <c r="H20" s="44">
        <f t="shared" si="2"/>
        <v>-4811.700000000012</v>
      </c>
      <c r="I20" s="44">
        <f t="shared" si="1"/>
        <v>10644.49999999997</v>
      </c>
    </row>
    <row r="21" spans="1:9" ht="18">
      <c r="A21" s="23" t="s">
        <v>2</v>
      </c>
      <c r="B21" s="42">
        <f>21236.8+19.7-1029.2</f>
        <v>20227.3</v>
      </c>
      <c r="C21" s="43">
        <f>20454.1+500+110+1045.6+41+22.7-1738.6+1556.3-8+343.4</f>
        <v>22326.5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+448.8+265.6+26.9+81.3+599+22.6+26.4+82.2+250.2+124.7+20.9+71.8-37.8</f>
        <v>20961.199999999993</v>
      </c>
      <c r="E21" s="1">
        <f>D21/D18*100</f>
        <v>8.645280446163316</v>
      </c>
      <c r="F21" s="1">
        <f t="shared" si="3"/>
        <v>103.62826477087894</v>
      </c>
      <c r="G21" s="1">
        <f t="shared" si="0"/>
        <v>93.88484536313346</v>
      </c>
      <c r="H21" s="44">
        <f t="shared" si="2"/>
        <v>-733.8999999999942</v>
      </c>
      <c r="I21" s="44">
        <f t="shared" si="1"/>
        <v>1365.3000000000065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+177.4+0.1+28.4+76.3+17.3+0.8+217+149.2</f>
        <v>4510.700000000001</v>
      </c>
      <c r="E22" s="1">
        <f>D22/D18*100</f>
        <v>1.8604023867196957</v>
      </c>
      <c r="F22" s="1">
        <f t="shared" si="3"/>
        <v>108.95410628019326</v>
      </c>
      <c r="G22" s="1">
        <f t="shared" si="0"/>
        <v>100.00000000000003</v>
      </c>
      <c r="H22" s="44">
        <f t="shared" si="2"/>
        <v>-370.7000000000007</v>
      </c>
      <c r="I22" s="44">
        <f t="shared" si="1"/>
        <v>0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+84.5-12.9+12.9+811.8+10.8+1793.8+175.6+34.6+2.4+866.9+137.3+36.6+794.5+314.3</f>
        <v>23396.99999999999</v>
      </c>
      <c r="E23" s="1">
        <f>D23/D18*100</f>
        <v>9.649906808717205</v>
      </c>
      <c r="F23" s="1">
        <f t="shared" si="3"/>
        <v>97.3301495914937</v>
      </c>
      <c r="G23" s="1">
        <f t="shared" si="0"/>
        <v>82.99339514887515</v>
      </c>
      <c r="H23" s="44">
        <f t="shared" si="2"/>
        <v>641.8000000000138</v>
      </c>
      <c r="I23" s="44">
        <f t="shared" si="1"/>
        <v>4794.400000000012</v>
      </c>
    </row>
    <row r="24" spans="1:9" ht="18">
      <c r="A24" s="23" t="s">
        <v>14</v>
      </c>
      <c r="B24" s="42">
        <f>1506-56.9</f>
        <v>1449.1</v>
      </c>
      <c r="C24" s="43">
        <f>1591.6+29.5-66.9-18.6</f>
        <v>1535.6</v>
      </c>
      <c r="D24" s="44">
        <f>73.6+22.6+5.3+2.4+2.5+128.1+0.1+11.5+121.2+11.2-0.1+27.3+71.1+31.4-0.1+0.8+24.6+83.5+19.6+26.5+24.2+67.9+2.3+4+48.1+8.9+75.1+2+0.1+126.5+0.8+36.4+6.5+68.6+1.9+11.7+18.6+90+2.2+13.7+46.9+77.6-0.1+37.1+4.9+16.9+68.6</f>
        <v>1524.5</v>
      </c>
      <c r="E24" s="1">
        <f>D24/D18*100</f>
        <v>0.6287679159674056</v>
      </c>
      <c r="F24" s="1">
        <f t="shared" si="3"/>
        <v>105.2032295907805</v>
      </c>
      <c r="G24" s="1">
        <f t="shared" si="0"/>
        <v>99.27715550924721</v>
      </c>
      <c r="H24" s="44">
        <f t="shared" si="2"/>
        <v>-75.40000000000009</v>
      </c>
      <c r="I24" s="44">
        <f t="shared" si="1"/>
        <v>11.099999999999909</v>
      </c>
    </row>
    <row r="25" spans="1:9" ht="18.75" thickBot="1">
      <c r="A25" s="23" t="s">
        <v>29</v>
      </c>
      <c r="B25" s="43">
        <f>B18-B20-B21-B22-B23-B24</f>
        <v>13598.000000000005</v>
      </c>
      <c r="C25" s="43">
        <f>C18-C20-C21-C22-C23-C24</f>
        <v>13962.80000000003</v>
      </c>
      <c r="D25" s="43">
        <f>D18-D20-D21-D22-D23-D24</f>
        <v>11487.300000000028</v>
      </c>
      <c r="E25" s="1">
        <f>D25/D18*100</f>
        <v>4.737845641910393</v>
      </c>
      <c r="F25" s="1">
        <f t="shared" si="3"/>
        <v>84.4778643918225</v>
      </c>
      <c r="G25" s="1">
        <f t="shared" si="0"/>
        <v>82.2707479875097</v>
      </c>
      <c r="H25" s="44">
        <f t="shared" si="2"/>
        <v>2110.699999999977</v>
      </c>
      <c r="I25" s="44">
        <f t="shared" si="1"/>
        <v>2475.500000000002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50266.1+19.2-3069.6+1137.5+1480.3+40-40+150+753.5+5.8</f>
        <v>50742.8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+1490.5+21.8-0.1+56.8+297.7+2.3+86.9+1885+39+103.2+37.7+298.2+61.3+358.4</f>
        <v>45793.5</v>
      </c>
      <c r="E33" s="3">
        <f>D33/D150*100</f>
        <v>3.1742478997255548</v>
      </c>
      <c r="F33" s="3">
        <f>D33/B33*100</f>
        <v>99.751239988063</v>
      </c>
      <c r="G33" s="3">
        <f t="shared" si="0"/>
        <v>90.24630095304161</v>
      </c>
      <c r="H33" s="47">
        <f t="shared" si="2"/>
        <v>114.19999999999709</v>
      </c>
      <c r="I33" s="47">
        <f t="shared" si="1"/>
        <v>4949.300000000003</v>
      </c>
    </row>
    <row r="34" spans="1:9" ht="18">
      <c r="A34" s="23" t="s">
        <v>3</v>
      </c>
      <c r="B34" s="42">
        <f>32914+0.2</f>
        <v>32914.2</v>
      </c>
      <c r="C34" s="43">
        <f>35016.6+195.2+1137.5+6.5</f>
        <v>36355.799999999996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1335+1268.2+1354.9+1304.2+1357+1359.6+1365.6+1342.2+1381.4+3.9+1624.5+11.9+0.1+10+3950.5+2820.4+0.1+74+93.6+20+430.6+329.1+0.1+119.6+19.5+358.3+39+1137.3+0.1+58.6+10+1391+48.8+259.9+1234.6+4.8+1421.2+1707.9+0.3+279.3+1161.2+1481.7+0.1+1691.7</f>
        <v>33861.79999999999</v>
      </c>
      <c r="E34" s="1">
        <f>D34/D33*100</f>
        <v>73.94455545000925</v>
      </c>
      <c r="F34" s="1">
        <f t="shared" si="3"/>
        <v>102.8790005529528</v>
      </c>
      <c r="G34" s="1">
        <f t="shared" si="0"/>
        <v>93.14002167467088</v>
      </c>
      <c r="H34" s="44">
        <f t="shared" si="2"/>
        <v>-947.5999999999913</v>
      </c>
      <c r="I34" s="44">
        <f t="shared" si="1"/>
        <v>2494.0000000000073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f>3384.4-6.5</f>
        <v>3377.9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+6-1.4+98.1+0.3+46.7+103.1+11.4+2.7+0.1+125.6+63.1+17.2</f>
        <v>1944.699999999999</v>
      </c>
      <c r="E36" s="1">
        <f>D36/D33*100</f>
        <v>4.246672562699945</v>
      </c>
      <c r="F36" s="1">
        <f t="shared" si="3"/>
        <v>70.21591565569032</v>
      </c>
      <c r="G36" s="1">
        <f t="shared" si="0"/>
        <v>57.57127209212821</v>
      </c>
      <c r="H36" s="44">
        <f t="shared" si="2"/>
        <v>824.900000000001</v>
      </c>
      <c r="I36" s="44">
        <f t="shared" si="1"/>
        <v>1433.2000000000012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11.2+19.5+15.2+5+5.7-0.1+1.9+5.1+7+0.3+7.7+25.8+82+15.4+14.3+13.2+14.4+42.6+0.1+37.6+3+2.6+0.8+1.6+3.9+98.6+0.5+15.5+1.7+3.3+166.5+5.9+37.9+118.4+6.4+2.7+15.3+30.5+7.5+1.2+1.8+21.8+0.1+8+2+23.4+3.2</f>
        <v>908</v>
      </c>
      <c r="E37" s="17">
        <f>D37/D33*100</f>
        <v>1.9828141548473035</v>
      </c>
      <c r="F37" s="17">
        <f t="shared" si="3"/>
        <v>94.06402154770538</v>
      </c>
      <c r="G37" s="17">
        <f t="shared" si="0"/>
        <v>81.83129055515502</v>
      </c>
      <c r="H37" s="53">
        <f t="shared" si="2"/>
        <v>57.299999999999955</v>
      </c>
      <c r="I37" s="53">
        <f t="shared" si="1"/>
        <v>201.5999999999999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5.1+5.1+5.1+5.1+5.1+4.8+24.8+5.1</f>
        <v>60.2</v>
      </c>
      <c r="E38" s="1">
        <f>D38/D33*100</f>
        <v>0.1314597049799644</v>
      </c>
      <c r="F38" s="1">
        <f t="shared" si="3"/>
        <v>108.07899461400359</v>
      </c>
      <c r="G38" s="1">
        <f t="shared" si="0"/>
        <v>99.01315789473685</v>
      </c>
      <c r="H38" s="44">
        <f t="shared" si="2"/>
        <v>-4.5</v>
      </c>
      <c r="I38" s="44">
        <f t="shared" si="1"/>
        <v>0.5999999999999943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9838.700000000008</v>
      </c>
      <c r="D39" s="42">
        <f>D33-D34-D36-D37-D35-D38</f>
        <v>9018.800000000012</v>
      </c>
      <c r="E39" s="1">
        <f>D39/D33*100</f>
        <v>19.69449812746353</v>
      </c>
      <c r="F39" s="1">
        <f t="shared" si="3"/>
        <v>97.99954362211925</v>
      </c>
      <c r="G39" s="1">
        <f t="shared" si="0"/>
        <v>91.66658196712986</v>
      </c>
      <c r="H39" s="44">
        <f>B39-D39</f>
        <v>184.09999999998763</v>
      </c>
      <c r="I39" s="44">
        <f t="shared" si="1"/>
        <v>819.899999999996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829.5+61+9+3+3+433+103+40</f>
        <v>1481.5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+42.3+3.3+17.7+18.2+6.1+52.1+69.6+11+1.1</f>
        <v>1277.6</v>
      </c>
      <c r="E43" s="3">
        <f>D43/D150*100</f>
        <v>0.08855883731729106</v>
      </c>
      <c r="F43" s="3">
        <f>D43/B43*100</f>
        <v>96.99362283631946</v>
      </c>
      <c r="G43" s="3">
        <f t="shared" si="0"/>
        <v>86.23692203847452</v>
      </c>
      <c r="H43" s="47">
        <f t="shared" si="2"/>
        <v>39.600000000000136</v>
      </c>
      <c r="I43" s="47">
        <f t="shared" si="1"/>
        <v>203.9000000000001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+341.3-0.1+66.2+318.3+21.7+39.5+410.1</f>
        <v>7639.499999999998</v>
      </c>
      <c r="E45" s="3">
        <f>D45/D150*100</f>
        <v>0.5295438616824083</v>
      </c>
      <c r="F45" s="3">
        <f>D45/B45*100</f>
        <v>108.72411584715005</v>
      </c>
      <c r="G45" s="3">
        <f aca="true" t="shared" si="4" ref="G45:G76">D45/C45*100</f>
        <v>98.10707727080093</v>
      </c>
      <c r="H45" s="47">
        <f>B45-D45</f>
        <v>-612.9999999999982</v>
      </c>
      <c r="I45" s="47">
        <f aca="true" t="shared" si="5" ref="I45:I77">C45-D45</f>
        <v>147.40000000000236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224.1+258.6+235.3+288.8+241.4+328.6+224.6+306.6+239.4+298.3+269.8+13.5+346.9+45.8+263.2+291.7-0.1+38.6+180.3+343.4+215.2+305.6+213.9+383.3+0.1+215+341.3+258.8+380.7</f>
        <v>6752.700000000001</v>
      </c>
      <c r="E46" s="1">
        <f>D46/D45*100</f>
        <v>88.39191046534462</v>
      </c>
      <c r="F46" s="1">
        <f aca="true" t="shared" si="6" ref="F46:F74">D46/B46*100</f>
        <v>109.31474916225537</v>
      </c>
      <c r="G46" s="1">
        <f t="shared" si="4"/>
        <v>99.9866737739872</v>
      </c>
      <c r="H46" s="44">
        <f aca="true" t="shared" si="7" ref="H46:H74">B46-D46</f>
        <v>-575.4000000000005</v>
      </c>
      <c r="I46" s="44">
        <f t="shared" si="5"/>
        <v>0.8999999999996362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0.017016820472544016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0.2+2.1+0.1+6.5+6.7-0.1+7+4.6+1.6+2+4.6+6.4-0.1+6.3+6.5+1.9+4</f>
        <v>60.3</v>
      </c>
      <c r="E48" s="1">
        <f>D48/D45*100</f>
        <v>0.7893186726880034</v>
      </c>
      <c r="F48" s="1">
        <f t="shared" si="6"/>
        <v>106.91489361702126</v>
      </c>
      <c r="G48" s="1">
        <f t="shared" si="4"/>
        <v>85.28995756718528</v>
      </c>
      <c r="H48" s="44">
        <f t="shared" si="7"/>
        <v>-3.8999999999999986</v>
      </c>
      <c r="I48" s="44">
        <f t="shared" si="5"/>
        <v>10.400000000000006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2.2+2.5+0.8+112.4+2.2+0.1+69.1+4.4-0.1+35.2+27.4+4.8+1+22.3+2.5+1.6+0.6+4.2-0.1+0.5+5.1+0.3+0.5+1.6+0.3+1.5+1.7+0.6+5.1+18.9+9.9+66.2+30.6+37.2+10.4</f>
        <v>483.50000000000006</v>
      </c>
      <c r="E49" s="1">
        <f>D49/D45*100</f>
        <v>6.328948229596181</v>
      </c>
      <c r="F49" s="1">
        <f t="shared" si="6"/>
        <v>102.85045734950012</v>
      </c>
      <c r="G49" s="1">
        <f t="shared" si="4"/>
        <v>79.39244663382595</v>
      </c>
      <c r="H49" s="44">
        <f t="shared" si="7"/>
        <v>-13.400000000000034</v>
      </c>
      <c r="I49" s="44">
        <f t="shared" si="5"/>
        <v>125.49999999999994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341.6999999999974</v>
      </c>
      <c r="E50" s="1">
        <f>D50/D45*100</f>
        <v>4.472805811898651</v>
      </c>
      <c r="F50" s="1">
        <f t="shared" si="6"/>
        <v>106.31611698817598</v>
      </c>
      <c r="G50" s="1">
        <f t="shared" si="4"/>
        <v>96.99120068123679</v>
      </c>
      <c r="H50" s="44">
        <f t="shared" si="7"/>
        <v>-20.299999999997567</v>
      </c>
      <c r="I50" s="44">
        <f t="shared" si="5"/>
        <v>10.600000000002808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+763.7+34.3+0.1+94.7+3.2+625.8+400+39.5+56.5+249.1+79.7+22.6</f>
        <v>15186.29999999999</v>
      </c>
      <c r="E51" s="3">
        <f>D51/D150*100</f>
        <v>1.0526620782338576</v>
      </c>
      <c r="F51" s="3">
        <f>D51/B51*100</f>
        <v>96.84275638654705</v>
      </c>
      <c r="G51" s="3">
        <f t="shared" si="4"/>
        <v>88.09218578696098</v>
      </c>
      <c r="H51" s="47">
        <f>B51-D51</f>
        <v>495.10000000000946</v>
      </c>
      <c r="I51" s="47">
        <f t="shared" si="5"/>
        <v>2052.8000000000084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8+294.9+437.7+298.5+423.7+297.9+451.2+294.5+446+301+554.2+412+820.4+487.4+393.4+0.1+169.4+354.3-0.1+300.5+8.5+507.2+314.4+656.2+356+3.3+1.1+497.6+0.1+395.8</f>
        <v>9485.199999999997</v>
      </c>
      <c r="E52" s="1">
        <f>D52/D51*100</f>
        <v>62.45892679586208</v>
      </c>
      <c r="F52" s="1">
        <f t="shared" si="6"/>
        <v>101.81841602438865</v>
      </c>
      <c r="G52" s="1">
        <f t="shared" si="4"/>
        <v>91.83343499181888</v>
      </c>
      <c r="H52" s="44">
        <f t="shared" si="7"/>
        <v>-169.39999999999782</v>
      </c>
      <c r="I52" s="44">
        <f t="shared" si="5"/>
        <v>843.5000000000036</v>
      </c>
    </row>
    <row r="53" spans="1:9" ht="18">
      <c r="A53" s="23" t="s">
        <v>2</v>
      </c>
      <c r="B53" s="42">
        <v>9</v>
      </c>
      <c r="C53" s="43">
        <v>12</v>
      </c>
      <c r="D53" s="44">
        <f>1.4+1.5+2.8+2.9</f>
        <v>8.6</v>
      </c>
      <c r="E53" s="1">
        <f>D53/D51*100</f>
        <v>0.05662998887154873</v>
      </c>
      <c r="F53" s="1">
        <f>D53/B53*100</f>
        <v>95.55555555555554</v>
      </c>
      <c r="G53" s="1">
        <f t="shared" si="4"/>
        <v>71.66666666666667</v>
      </c>
      <c r="H53" s="44">
        <f t="shared" si="7"/>
        <v>0.40000000000000036</v>
      </c>
      <c r="I53" s="44">
        <f t="shared" si="5"/>
        <v>3.4000000000000004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1.3+0.7+2.1+1+1.3+7.6+7.5+6.3+0.4+13+20.7+0.5+5.3+9.4+10+8.9+5.1+7.2+1-0.1+17.9+7.1+3.8+1.6+1.9+6.6+0.6+5.8+1.3+5.3+15.2+5.8+4.4+8.4+0.3+15+7.8+1.8+1.7+2.6+1.3+2.8+0.1+10.4+3.3+1.2+6.2+5.3+9.3+10.3</f>
        <v>274.3000000000001</v>
      </c>
      <c r="E54" s="1">
        <f>D54/D51*100</f>
        <v>1.8062332497053284</v>
      </c>
      <c r="F54" s="1">
        <f t="shared" si="6"/>
        <v>101.44230769230775</v>
      </c>
      <c r="G54" s="1">
        <f t="shared" si="4"/>
        <v>95.5749128919861</v>
      </c>
      <c r="H54" s="44">
        <f t="shared" si="7"/>
        <v>-3.900000000000148</v>
      </c>
      <c r="I54" s="44">
        <f t="shared" si="5"/>
        <v>12.699999999999875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+1.7+0.1-0.2+3.2+1.1+57.6+53.2+0.8+3.6+102.7+14.8+0.2</f>
        <v>690.1000000000001</v>
      </c>
      <c r="E55" s="1">
        <f>D55/D51*100</f>
        <v>4.544227362820441</v>
      </c>
      <c r="F55" s="1">
        <f t="shared" si="6"/>
        <v>87.05689415920274</v>
      </c>
      <c r="G55" s="1">
        <f t="shared" si="4"/>
        <v>73.95777515807525</v>
      </c>
      <c r="H55" s="44">
        <f t="shared" si="7"/>
        <v>102.59999999999991</v>
      </c>
      <c r="I55" s="44">
        <f t="shared" si="5"/>
        <v>242.9999999999999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40+40+40+40+40+40+40</f>
        <v>280</v>
      </c>
      <c r="E56" s="1">
        <f>D56/D51*100</f>
        <v>1.843767079538796</v>
      </c>
      <c r="F56" s="1">
        <f>D56/B56*100</f>
        <v>100</v>
      </c>
      <c r="G56" s="1">
        <f>D56/C56*100</f>
        <v>100</v>
      </c>
      <c r="H56" s="44">
        <f t="shared" si="7"/>
        <v>0</v>
      </c>
      <c r="I56" s="44">
        <f t="shared" si="5"/>
        <v>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5398.299999999997</v>
      </c>
      <c r="D57" s="43">
        <f>D51-D52-D55-D54-D53-D56</f>
        <v>4448.099999999992</v>
      </c>
      <c r="E57" s="1">
        <f>D57/D51*100</f>
        <v>29.2902155232018</v>
      </c>
      <c r="F57" s="1">
        <f t="shared" si="6"/>
        <v>88.72244938665585</v>
      </c>
      <c r="G57" s="1">
        <f t="shared" si="4"/>
        <v>82.39816238445425</v>
      </c>
      <c r="H57" s="44">
        <f>B57-D57</f>
        <v>565.4000000000087</v>
      </c>
      <c r="I57" s="44">
        <f>C57-D57</f>
        <v>950.2000000000053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5881.8+134.4+115.2-20-80-327.3-58</f>
        <v>5646.099999999999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+95.1+0.1+221.9+47.6+77.8+7.3+1.2+122.6</f>
        <v>5241.699999999999</v>
      </c>
      <c r="E59" s="3">
        <f>D59/D150*100</f>
        <v>0.3633366136240173</v>
      </c>
      <c r="F59" s="3">
        <f>D59/B59*100</f>
        <v>96.46472082152451</v>
      </c>
      <c r="G59" s="3">
        <f t="shared" si="4"/>
        <v>92.83753387293883</v>
      </c>
      <c r="H59" s="47">
        <f>B59-D59</f>
        <v>192.10000000000127</v>
      </c>
      <c r="I59" s="47">
        <f t="shared" si="5"/>
        <v>404.40000000000055</v>
      </c>
    </row>
    <row r="60" spans="1:9" ht="18">
      <c r="A60" s="23" t="s">
        <v>3</v>
      </c>
      <c r="B60" s="42">
        <v>1510.3</v>
      </c>
      <c r="C60" s="43">
        <f>1508.2+134.4+22.7</f>
        <v>1665.3000000000002</v>
      </c>
      <c r="D60" s="44">
        <f>43.5+72.8+47.2+62.5+0.1+35.3+86.8+44.1+125.7+41.4+92.3+60.6+92.7+66.3+68.7-0.1+2+54.7+84.1+36.1+101.8+41.9+86.5+41.3+95.1+46.6+1.2</f>
        <v>1531.1999999999998</v>
      </c>
      <c r="E60" s="1">
        <f>D60/D59*100</f>
        <v>29.211896903676294</v>
      </c>
      <c r="F60" s="1">
        <f t="shared" si="6"/>
        <v>101.38383102694829</v>
      </c>
      <c r="G60" s="1">
        <f t="shared" si="4"/>
        <v>91.94739686542962</v>
      </c>
      <c r="H60" s="44">
        <f t="shared" si="7"/>
        <v>-20.899999999999864</v>
      </c>
      <c r="I60" s="44">
        <f t="shared" si="5"/>
        <v>134.10000000000036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5.946544060133165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f>627.5-80.7</f>
        <v>546.8</v>
      </c>
      <c r="D62" s="44">
        <f>4.7+45.7+4.9+40.9+19.8+3.9+46.3+9+12.6+0.9+3+0.3+2.8+0.3+0.1+2.2+0.3+2.2+0.3+3.3+0.5+5.5+0.2-1+0.5+20.2+3.9+5.7+52.4+7.2+80.4</f>
        <v>379</v>
      </c>
      <c r="E62" s="1">
        <f>D62/D59*100</f>
        <v>7.23047866150295</v>
      </c>
      <c r="F62" s="1">
        <f t="shared" si="6"/>
        <v>71.17370892018779</v>
      </c>
      <c r="G62" s="1">
        <f t="shared" si="4"/>
        <v>69.31236283833212</v>
      </c>
      <c r="H62" s="44">
        <f t="shared" si="7"/>
        <v>153.5</v>
      </c>
      <c r="I62" s="44">
        <f t="shared" si="5"/>
        <v>167.79999999999995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49.94181277066602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401.99999999999886</v>
      </c>
      <c r="E64" s="1">
        <f>D64/D59*100</f>
        <v>7.669267604021576</v>
      </c>
      <c r="F64" s="1">
        <f t="shared" si="6"/>
        <v>90.31678274545028</v>
      </c>
      <c r="G64" s="1">
        <f t="shared" si="4"/>
        <v>82.36017209588182</v>
      </c>
      <c r="H64" s="44">
        <f t="shared" si="7"/>
        <v>43.10000000000076</v>
      </c>
      <c r="I64" s="44">
        <f t="shared" si="5"/>
        <v>86.10000000000076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278.3</v>
      </c>
      <c r="D69" s="47">
        <f>SUM(D70:D71)</f>
        <v>179.5</v>
      </c>
      <c r="E69" s="35">
        <f>D69/D150*100</f>
        <v>0.012442322556710824</v>
      </c>
      <c r="F69" s="3">
        <f>D69/B69*100</f>
        <v>71.37176938369781</v>
      </c>
      <c r="G69" s="3">
        <f t="shared" si="4"/>
        <v>64.49874236435501</v>
      </c>
      <c r="H69" s="47">
        <f>B69-D69</f>
        <v>72</v>
      </c>
      <c r="I69" s="47">
        <f t="shared" si="5"/>
        <v>98.80000000000001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149.8-9-18.3-0.4-5.8-9</f>
        <v>107.30000000000001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8.946877912395152</v>
      </c>
      <c r="H71" s="44">
        <f t="shared" si="7"/>
        <v>71</v>
      </c>
      <c r="I71" s="44">
        <f t="shared" si="5"/>
        <v>97.70000000000002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50201.5+5861+2853.8+11.8-0.1+368.5+374.4+150.3+28.8+3184+50+90.5</f>
        <v>63174.500000000015</v>
      </c>
      <c r="D90" s="47">
        <f>44075.1+103.3+46.5+25+15.6+5.7+164.2+1847.8+521.6+2.8+15.8+61.2+46.7+110.4+15+130.8+28.4+129.4+817.1+784.9+173.2+280.6+8.2+18.5+36.5+8.8+35.3+16+2745.3+1166.5+18.3+110.5+188.1+402.8+2029.1+613.1+44.9+113+120.8+17.4+70.2+140.7+154.1</f>
        <v>57459.200000000004</v>
      </c>
      <c r="E90" s="3">
        <f>D90/D150*100</f>
        <v>3.98287409610339</v>
      </c>
      <c r="F90" s="3">
        <f aca="true" t="shared" si="10" ref="F90:F96">D90/B90*100</f>
        <v>100.52256365847046</v>
      </c>
      <c r="G90" s="3">
        <f t="shared" si="8"/>
        <v>90.95315356670807</v>
      </c>
      <c r="H90" s="47">
        <f aca="true" t="shared" si="11" ref="H90:H96">B90-D90</f>
        <v>-298.70000000000437</v>
      </c>
      <c r="I90" s="47">
        <f t="shared" si="9"/>
        <v>5715.30000000001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+2619.8+1153.5+16.6+1957+554.4+13.3</f>
        <v>48503.49999999999</v>
      </c>
      <c r="E91" s="1">
        <f>D91/D90*100</f>
        <v>84.41381014702604</v>
      </c>
      <c r="F91" s="1">
        <f t="shared" si="10"/>
        <v>101.7896903927959</v>
      </c>
      <c r="G91" s="1">
        <f t="shared" si="8"/>
        <v>91.58913623514616</v>
      </c>
      <c r="H91" s="44">
        <f t="shared" si="11"/>
        <v>-852.7999999999956</v>
      </c>
      <c r="I91" s="44">
        <f t="shared" si="9"/>
        <v>4454.200000000004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+61.8+5.7+24.2+203.9+4.7+3.4+2.2+3.9+1.9</f>
        <v>1710.3000000000004</v>
      </c>
      <c r="E92" s="1">
        <f>D92/D90*100</f>
        <v>2.9765468367119627</v>
      </c>
      <c r="F92" s="1">
        <f t="shared" si="10"/>
        <v>93.45901639344264</v>
      </c>
      <c r="G92" s="1">
        <f t="shared" si="8"/>
        <v>84.60967646185813</v>
      </c>
      <c r="H92" s="44">
        <f t="shared" si="11"/>
        <v>119.69999999999959</v>
      </c>
      <c r="I92" s="44">
        <f t="shared" si="9"/>
        <v>311.0999999999997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8195.400000000018</v>
      </c>
      <c r="D94" s="43">
        <f>D90-D91-D92-D93</f>
        <v>7245.4000000000115</v>
      </c>
      <c r="E94" s="1">
        <f>D94/D90*100</f>
        <v>12.609643016261993</v>
      </c>
      <c r="F94" s="1">
        <f t="shared" si="10"/>
        <v>94.34360269798704</v>
      </c>
      <c r="G94" s="1">
        <f>D94/C94*100</f>
        <v>88.40813139078014</v>
      </c>
      <c r="H94" s="44">
        <f t="shared" si="11"/>
        <v>434.39999999999145</v>
      </c>
      <c r="I94" s="44">
        <f>C94-D94</f>
        <v>950.0000000000064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63500.4+11490.6+4535.2-1.1-1111.2+1589.3-1380+1170.8+341.6-41.2-0.1+1000-1232</f>
        <v>79862.3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+133.9+2+0.1+854+1070.6+5.6+1655.8+288.4+73.2+21.3+205.9+890.5+457.2+342.9+114.2</f>
        <v>76800.09999999999</v>
      </c>
      <c r="E95" s="107">
        <f>D95/D150*100</f>
        <v>5.323518755362934</v>
      </c>
      <c r="F95" s="110">
        <f t="shared" si="10"/>
        <v>104.42670763959234</v>
      </c>
      <c r="G95" s="106">
        <f>D95/C95*100</f>
        <v>96.16565012527812</v>
      </c>
      <c r="H95" s="112">
        <f t="shared" si="11"/>
        <v>-3255.5999999999913</v>
      </c>
      <c r="I95" s="122">
        <f>C95-D95</f>
        <v>3062.2000000000116</v>
      </c>
    </row>
    <row r="96" spans="1:9" ht="18.75" thickBot="1">
      <c r="A96" s="109" t="s">
        <v>89</v>
      </c>
      <c r="B96" s="114">
        <v>7264.1</v>
      </c>
      <c r="C96" s="115">
        <f>5343.5+287.2+2416.8+30+300-99.3</f>
        <v>8278.2</v>
      </c>
      <c r="D96" s="116">
        <f>4529.8+517.7+29.4+13.1+5+72.5+64.2-0.1+1.6+4.9+643.2+21+0.1+73.5+722.1+1.6+262.3+75+47.8</f>
        <v>7084.700000000001</v>
      </c>
      <c r="E96" s="117">
        <f>D96/D95*100</f>
        <v>9.224857780133101</v>
      </c>
      <c r="F96" s="118">
        <f t="shared" si="10"/>
        <v>97.5303203425063</v>
      </c>
      <c r="G96" s="119">
        <f>D96/C96*100</f>
        <v>85.58261457804836</v>
      </c>
      <c r="H96" s="123">
        <f t="shared" si="11"/>
        <v>179.39999999999964</v>
      </c>
      <c r="I96" s="124">
        <f>C96-D96</f>
        <v>1193.5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10703.3-154-3.5-134.3+83.4+37+0.1+6-1288.7+5.8-98.1</f>
        <v>9156.999999999998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+32.7+23.2+2.9+42.3+13.2+2+107.9+173.1+9.7+53.6+51.5+307.3+249+35.3</f>
        <v>8005.799999999999</v>
      </c>
      <c r="E102" s="19">
        <f>D102/D150*100</f>
        <v>0.5549345176853231</v>
      </c>
      <c r="F102" s="19">
        <f>D102/B102*100</f>
        <v>96.74916614298836</v>
      </c>
      <c r="G102" s="19">
        <f aca="true" t="shared" si="12" ref="G102:G148">D102/C102*100</f>
        <v>87.42819700775364</v>
      </c>
      <c r="H102" s="79">
        <f aca="true" t="shared" si="13" ref="H102:H107">B102-D102</f>
        <v>269</v>
      </c>
      <c r="I102" s="79">
        <f aca="true" t="shared" si="14" ref="I102:I148">C102-D102</f>
        <v>1151.199999999999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15.1+18.9-0.1+18.6+22.1+18.4+16.3+23.1+27.9</f>
        <v>160.3</v>
      </c>
      <c r="E103" s="83">
        <f>D103/D102*100</f>
        <v>2.002298333708062</v>
      </c>
      <c r="F103" s="1">
        <f>D103/B103*100</f>
        <v>102.9543994861914</v>
      </c>
      <c r="G103" s="83">
        <f>D103/C103*100</f>
        <v>85.44776119402985</v>
      </c>
      <c r="H103" s="87">
        <f t="shared" si="13"/>
        <v>-4.600000000000023</v>
      </c>
      <c r="I103" s="87">
        <f t="shared" si="14"/>
        <v>27.299999999999983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8863.3-154-3.5-134.3+25.3+6+39.1-1049+11.4+5.8-98.1</f>
        <v>7511.999999999999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+26.8+0.2-26.7+28.1+2+80+172.6+53.6+252.8+201.7+31.4</f>
        <v>6595.000000000002</v>
      </c>
      <c r="E104" s="1">
        <f>D104/D102*100</f>
        <v>82.3777761123186</v>
      </c>
      <c r="F104" s="1">
        <f aca="true" t="shared" si="15" ref="F104:F148">D104/B104*100</f>
        <v>97.92130660727544</v>
      </c>
      <c r="G104" s="1">
        <f t="shared" si="12"/>
        <v>87.7928647497338</v>
      </c>
      <c r="H104" s="44">
        <f t="shared" si="13"/>
        <v>139.9999999999991</v>
      </c>
      <c r="I104" s="44">
        <f t="shared" si="14"/>
        <v>916.9999999999973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1457.3999999999987</v>
      </c>
      <c r="D106" s="88">
        <f>D102-D103-D104</f>
        <v>1250.4999999999973</v>
      </c>
      <c r="E106" s="84">
        <f>D106/D102*100</f>
        <v>15.619925553973339</v>
      </c>
      <c r="F106" s="84">
        <f t="shared" si="15"/>
        <v>90.34751824290143</v>
      </c>
      <c r="G106" s="84">
        <f t="shared" si="12"/>
        <v>85.80348565939333</v>
      </c>
      <c r="H106" s="124">
        <f>B106-D106</f>
        <v>133.60000000000127</v>
      </c>
      <c r="I106" s="124">
        <f t="shared" si="14"/>
        <v>206.90000000000146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554358.9000000001</v>
      </c>
      <c r="C107" s="81">
        <f>SUM(C108:C147)-C115-C119+C148-C139-C140-C109-C112-C122-C123-C137-C131-C129</f>
        <v>614524.3999999999</v>
      </c>
      <c r="D107" s="81">
        <f>SUM(D108:D147)-D115-D119+D148-D139-D140-D109-D112-D122-D123-D137-D131-D129</f>
        <v>579573</v>
      </c>
      <c r="E107" s="82">
        <f>D107/D150*100</f>
        <v>40.1740067474126</v>
      </c>
      <c r="F107" s="82">
        <f>D107/B107*100</f>
        <v>104.5483350226721</v>
      </c>
      <c r="G107" s="82">
        <f t="shared" si="12"/>
        <v>94.31244715425458</v>
      </c>
      <c r="H107" s="81">
        <f t="shared" si="13"/>
        <v>-25214.09999999986</v>
      </c>
      <c r="I107" s="81">
        <f t="shared" si="14"/>
        <v>34951.39999999991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+24.6-0.1+139.8+17.1+12+1.1+186.1+7.1</f>
        <v>1460.8999999999992</v>
      </c>
      <c r="E108" s="6">
        <f>D108/D107*100</f>
        <v>0.25206488224951806</v>
      </c>
      <c r="F108" s="6">
        <f t="shared" si="15"/>
        <v>96.10551937372537</v>
      </c>
      <c r="G108" s="6">
        <f t="shared" si="12"/>
        <v>84.63098134630978</v>
      </c>
      <c r="H108" s="61">
        <f aca="true" t="shared" si="16" ref="H108:H148">B108-D108</f>
        <v>59.20000000000073</v>
      </c>
      <c r="I108" s="61">
        <f t="shared" si="14"/>
        <v>265.30000000000064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142.7+0.9+78.6+37.4+20.9+42.5+24.8+0.6+32.7+0.1+16.7+37.6+29.1+37.9+0.6+124.7+154.4+1.8</f>
        <v>784</v>
      </c>
      <c r="E109" s="1">
        <f>D109/D108*100</f>
        <v>53.66554863440348</v>
      </c>
      <c r="F109" s="1">
        <f t="shared" si="15"/>
        <v>106.37720488466758</v>
      </c>
      <c r="G109" s="1">
        <f t="shared" si="12"/>
        <v>91.53531815528314</v>
      </c>
      <c r="H109" s="44">
        <f t="shared" si="16"/>
        <v>-47</v>
      </c>
      <c r="I109" s="44">
        <f t="shared" si="14"/>
        <v>72.5</v>
      </c>
    </row>
    <row r="110" spans="1:9" ht="34.5" customHeight="1">
      <c r="A110" s="16" t="s">
        <v>84</v>
      </c>
      <c r="B110" s="73">
        <f>745.5+88.7</f>
        <v>834.2</v>
      </c>
      <c r="C110" s="61">
        <f>778.3+88.7+154.3</f>
        <v>1021.3</v>
      </c>
      <c r="D110" s="72">
        <f>26.5+20.2+7.7+37.4+7.5+38.9-0.1+38.9+12.6+45.5+9.7+1.6+37.6-0.1+56.2+1.4+57.4+128+14.8+60.5+43.8+9.8-0.1+103.8+68.3+18.8</f>
        <v>846.5999999999996</v>
      </c>
      <c r="E110" s="6">
        <f>D110/D107*100</f>
        <v>0.14607305723351494</v>
      </c>
      <c r="F110" s="6">
        <f>D110/B110*100</f>
        <v>101.48645408774868</v>
      </c>
      <c r="G110" s="6">
        <f t="shared" si="12"/>
        <v>82.89435033780472</v>
      </c>
      <c r="H110" s="61">
        <f t="shared" si="16"/>
        <v>-12.399999999999523</v>
      </c>
      <c r="I110" s="61">
        <f t="shared" si="14"/>
        <v>174.7000000000004</v>
      </c>
    </row>
    <row r="111" spans="1:9" s="37" customFormat="1" ht="34.5" customHeight="1">
      <c r="A111" s="16" t="s">
        <v>60</v>
      </c>
      <c r="B111" s="73">
        <f>314.4-180.6+2.8-2.8</f>
        <v>133.79999999999998</v>
      </c>
      <c r="C111" s="53">
        <f>774.1-429.7-180.6</f>
        <v>163.80000000000004</v>
      </c>
      <c r="D111" s="76">
        <f>10.5+18</f>
        <v>28.5</v>
      </c>
      <c r="E111" s="6">
        <f>D111/D107*100</f>
        <v>0.004917413337060215</v>
      </c>
      <c r="F111" s="6">
        <f t="shared" si="15"/>
        <v>21.300448430493276</v>
      </c>
      <c r="G111" s="6">
        <f t="shared" si="12"/>
        <v>17.399267399267394</v>
      </c>
      <c r="H111" s="61">
        <f t="shared" si="16"/>
        <v>105.29999999999998</v>
      </c>
      <c r="I111" s="61">
        <f t="shared" si="14"/>
        <v>135.30000000000004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5.8+4.7+0.7+0.7+1+13.8+3.2+2.2+0.2+3.3+10</f>
        <v>45.6</v>
      </c>
      <c r="E113" s="6">
        <f>D113/D107*100</f>
        <v>0.007867861339296343</v>
      </c>
      <c r="F113" s="6">
        <f t="shared" si="15"/>
        <v>91.2</v>
      </c>
      <c r="G113" s="6">
        <f t="shared" si="12"/>
        <v>91.2</v>
      </c>
      <c r="H113" s="61">
        <f t="shared" si="16"/>
        <v>4.399999999999999</v>
      </c>
      <c r="I113" s="61">
        <f t="shared" si="14"/>
        <v>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+0.1+0.2+5.7+5.5+11.6+17.1+14.6+158.2+5.6+1.2</f>
        <v>1567.5999999999997</v>
      </c>
      <c r="E114" s="6">
        <f>D114/D107*100</f>
        <v>0.27047498762019617</v>
      </c>
      <c r="F114" s="6">
        <f t="shared" si="15"/>
        <v>103.45146175674782</v>
      </c>
      <c r="G114" s="6">
        <f t="shared" si="12"/>
        <v>90.82271147161065</v>
      </c>
      <c r="H114" s="61">
        <f t="shared" si="16"/>
        <v>-52.29999999999973</v>
      </c>
      <c r="I114" s="61">
        <f t="shared" si="14"/>
        <v>158.40000000000032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f>110+160</f>
        <v>270</v>
      </c>
      <c r="D117" s="72">
        <f>15+30.5+11.5+8</f>
        <v>65</v>
      </c>
      <c r="E117" s="6">
        <f>D117/D107*100</f>
        <v>0.011215153224874175</v>
      </c>
      <c r="F117" s="6">
        <f>D117/B117*100</f>
        <v>59.09090909090909</v>
      </c>
      <c r="G117" s="6">
        <f t="shared" si="12"/>
        <v>24.074074074074073</v>
      </c>
      <c r="H117" s="61">
        <f t="shared" si="16"/>
        <v>45</v>
      </c>
      <c r="I117" s="61">
        <f t="shared" si="14"/>
        <v>205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17.1-0.3+0.8+0.3+21.4+4.2+0.3+17.6+4.2+0.8+0.3+16.8+0.3+2+2.2+17.7+1.1+4.1+17.7+0.8+4.3+0.3+1.6+0.3+4+0.8+1.7+3+17.7+1.1+2.9+17.7+1.2+1.1+2.7+1.4+17.7+2.9+1+0.8+1.2+18.9</f>
        <v>233.69999999999996</v>
      </c>
      <c r="E118" s="6">
        <f>D118/D107*100</f>
        <v>0.04032278936389376</v>
      </c>
      <c r="F118" s="6">
        <f t="shared" si="15"/>
        <v>110.86337760910814</v>
      </c>
      <c r="G118" s="6">
        <f t="shared" si="12"/>
        <v>99.87179487179485</v>
      </c>
      <c r="H118" s="61">
        <f t="shared" si="16"/>
        <v>-22.89999999999995</v>
      </c>
      <c r="I118" s="61">
        <f t="shared" si="14"/>
        <v>0.3000000000000398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17.1-0.3+16.8+16.8+16.8+17.7+17.7+17.7+17.7+17.7+18.9</f>
        <v>174.6</v>
      </c>
      <c r="E119" s="1">
        <f>D119/D118*100</f>
        <v>74.71116816431324</v>
      </c>
      <c r="F119" s="1">
        <f t="shared" si="15"/>
        <v>112.13872832369943</v>
      </c>
      <c r="G119" s="1">
        <f t="shared" si="12"/>
        <v>100</v>
      </c>
      <c r="H119" s="44">
        <f t="shared" si="16"/>
        <v>-18.900000000000006</v>
      </c>
      <c r="I119" s="44">
        <f t="shared" si="14"/>
        <v>0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</f>
        <v>226.8</v>
      </c>
      <c r="E121" s="17">
        <f>D121/D107*100</f>
        <v>0.03913225771386866</v>
      </c>
      <c r="F121" s="6">
        <f t="shared" si="15"/>
        <v>55.82082205267045</v>
      </c>
      <c r="G121" s="6">
        <f t="shared" si="12"/>
        <v>46.637877853177045</v>
      </c>
      <c r="H121" s="61">
        <f t="shared" si="16"/>
        <v>179.49999999999994</v>
      </c>
      <c r="I121" s="61">
        <f t="shared" si="14"/>
        <v>259.50000000000006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3776+7.6+1124+100+14.3+14.5+0.1+20.4+3015.8+9+1156.5+27+0.1+1146.6+5.2+681+29.9+16.3+480.3+117.6+5542.8+148.8+1446+310+974.1+0.1+1858.9+80.5+1043.3+1734.7+500+1536.4+966.2+1219.2</f>
        <v>29103.2</v>
      </c>
      <c r="E124" s="17">
        <f>D124/D107*100</f>
        <v>5.021489958987047</v>
      </c>
      <c r="F124" s="6">
        <f t="shared" si="15"/>
        <v>108.11838962177585</v>
      </c>
      <c r="G124" s="6">
        <f t="shared" si="12"/>
        <v>100</v>
      </c>
      <c r="H124" s="61">
        <f t="shared" si="16"/>
        <v>-2185.2999999999993</v>
      </c>
      <c r="I124" s="61">
        <f t="shared" si="14"/>
        <v>0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1239-364-72-560-40</f>
        <v>203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203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f>95.1-4.4</f>
        <v>90.69999999999999</v>
      </c>
      <c r="C127" s="53">
        <v>95.1</v>
      </c>
      <c r="D127" s="76">
        <f>4.5+17.5+0.7+32.3</f>
        <v>55</v>
      </c>
      <c r="E127" s="17">
        <f>D127/D107*100</f>
        <v>0.009489745036431994</v>
      </c>
      <c r="F127" s="6">
        <f t="shared" si="15"/>
        <v>60.63947078280045</v>
      </c>
      <c r="G127" s="6">
        <f t="shared" si="12"/>
        <v>57.83385909568876</v>
      </c>
      <c r="H127" s="61">
        <f t="shared" si="16"/>
        <v>35.69999999999999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f>983-50+50</f>
        <v>983</v>
      </c>
      <c r="D128" s="76">
        <f>2.8+14.4+2.8+8.8+3.7+4+2.8+5.8+9.6+4.2+2.7+0.2+2.9+76+0.5+2.6+4.7+5.9+2.9+2.9+16.5+2.9+3.4+118.6+34.2+37.5+8.6+108.7+17.3+1.3+0.8+2.1+6.6+20.9+3.2+20+18.2</f>
        <v>581.0000000000001</v>
      </c>
      <c r="E128" s="17">
        <f>D128/D107*100</f>
        <v>0.10024621574849073</v>
      </c>
      <c r="F128" s="6">
        <f t="shared" si="15"/>
        <v>67.53458096013021</v>
      </c>
      <c r="G128" s="6">
        <f t="shared" si="12"/>
        <v>59.10478128179045</v>
      </c>
      <c r="H128" s="61">
        <f t="shared" si="16"/>
        <v>279.29999999999984</v>
      </c>
      <c r="I128" s="61">
        <f t="shared" si="14"/>
        <v>401.9999999999999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851.8-335.4-20+20</f>
        <v>516.4</v>
      </c>
      <c r="D129" s="75">
        <f>2.8+2.8-0.1+2.8+2.7+2.9+70.7+4.7+2.9+2.9+2.9+2.9+108.7+2.9+0.1+3.2</f>
        <v>215.8</v>
      </c>
      <c r="E129" s="1">
        <f>D129/D128*100</f>
        <v>37.14285714285714</v>
      </c>
      <c r="F129" s="1">
        <f>D129/B129*100</f>
        <v>57.07484792382967</v>
      </c>
      <c r="G129" s="1">
        <f t="shared" si="12"/>
        <v>41.78931061192874</v>
      </c>
      <c r="H129" s="44">
        <f t="shared" si="16"/>
        <v>162.3</v>
      </c>
      <c r="I129" s="44">
        <f t="shared" si="14"/>
        <v>300.59999999999997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100</v>
      </c>
      <c r="I130" s="61">
        <f t="shared" si="14"/>
        <v>200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0.8+2.3+1.8+1+14.8+2.3+0.1+3.7+14.8+0.6+3.3</f>
        <v>45.5</v>
      </c>
      <c r="E132" s="17">
        <f>D132/D107*100</f>
        <v>0.007850607257411922</v>
      </c>
      <c r="F132" s="6">
        <f t="shared" si="15"/>
        <v>72.45222929936305</v>
      </c>
      <c r="G132" s="6">
        <f t="shared" si="12"/>
        <v>70.98283931357255</v>
      </c>
      <c r="H132" s="61">
        <f t="shared" si="16"/>
        <v>17.299999999999997</v>
      </c>
      <c r="I132" s="61">
        <f>C132-D132</f>
        <v>18.599999999999994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0.8+5+0.9+2.6-0.1+0.6+0.1+0.6+1.7+4.6+0.7+1.9+14.2</f>
        <v>33.599999999999994</v>
      </c>
      <c r="E134" s="17">
        <f>D134/D107*100</f>
        <v>0.005797371513165726</v>
      </c>
      <c r="F134" s="6">
        <f t="shared" si="15"/>
        <v>167.99999999999997</v>
      </c>
      <c r="G134" s="6">
        <f t="shared" si="12"/>
        <v>33.599999999999994</v>
      </c>
      <c r="H134" s="61">
        <f t="shared" si="16"/>
        <v>-13.599999999999994</v>
      </c>
      <c r="I134" s="61">
        <f t="shared" si="14"/>
        <v>66.4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>
        <f>39.6</f>
        <v>39.6</v>
      </c>
      <c r="E135" s="17">
        <f>D135/D107*100</f>
        <v>0.006832616426231036</v>
      </c>
      <c r="F135" s="6">
        <f t="shared" si="15"/>
        <v>99</v>
      </c>
      <c r="G135" s="6">
        <f t="shared" si="12"/>
        <v>99</v>
      </c>
      <c r="H135" s="61">
        <f t="shared" si="16"/>
        <v>0.3999999999999986</v>
      </c>
      <c r="I135" s="61">
        <f t="shared" si="14"/>
        <v>0.3999999999999986</v>
      </c>
    </row>
    <row r="136" spans="1:9" s="2" customFormat="1" ht="37.5">
      <c r="A136" s="16" t="s">
        <v>90</v>
      </c>
      <c r="B136" s="73">
        <f>320.7+2.8</f>
        <v>323.5</v>
      </c>
      <c r="C136" s="53">
        <v>363.7</v>
      </c>
      <c r="D136" s="76">
        <f>5.2+0.3+2.7+0.1+0.5+0.2+13.8+39.2+5+5.9+2+6.5+0.1+32.4+5+3.9+0.2+0.7+8.4+0.1+0.1+3+4.4+0.1+5.5+21.4+0.1+4.5+0.6+5.7+0.4+24.5+1.5+1.7+1.6+1.3+1.6+9.9+1.4+0.4+6.1+0.3+0.5+0.1+17.8+1.9+12.4+0.1+1.6+0.5+2+0.2</f>
        <v>265.40000000000003</v>
      </c>
      <c r="E136" s="17">
        <f>D136/D107*100</f>
        <v>0.045792333321255485</v>
      </c>
      <c r="F136" s="6">
        <f t="shared" si="15"/>
        <v>82.0401854714065</v>
      </c>
      <c r="G136" s="6">
        <f>D136/C136*100</f>
        <v>72.97222985977456</v>
      </c>
      <c r="H136" s="61">
        <f t="shared" si="16"/>
        <v>58.099999999999966</v>
      </c>
      <c r="I136" s="61">
        <f t="shared" si="14"/>
        <v>98.29999999999995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0.3+39.3+0.2+2+32.4+0.2-0.1+5.4+0.1+5.5+21.4+0.1+0.1+22.6+1.7+9.9+0.6+0.2+6.1+17.8+0.4+11+0.1</f>
        <v>177.29999999999995</v>
      </c>
      <c r="E137" s="103">
        <f>D137/D136*100</f>
        <v>66.80482290881685</v>
      </c>
      <c r="F137" s="1">
        <f t="shared" si="15"/>
        <v>73.20396366639139</v>
      </c>
      <c r="G137" s="1">
        <f>D137/C137*100</f>
        <v>64.92127425851334</v>
      </c>
      <c r="H137" s="44">
        <f t="shared" si="16"/>
        <v>64.90000000000006</v>
      </c>
      <c r="I137" s="44">
        <f t="shared" si="14"/>
        <v>95.80000000000007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26.5+42.3+30.1+3.6+8.6+42.3+0.1+5.7+31.9+5.2+42.5+11.7+55+45.4+28.3+17.8+9.6+33.4+0.9+26.8+46.9+38.1-0.1+30.6+29.1+43.2+28.9+29.5+0.1+43.5+140.8+0.1+38.4+46.8+37.3+6.7+42.3+4.9+48.5+0.1+16.1+25.2+0.5</f>
        <v>1165.1999999999998</v>
      </c>
      <c r="E138" s="17">
        <f>D138/D107*100</f>
        <v>0.20104456211728286</v>
      </c>
      <c r="F138" s="6">
        <f t="shared" si="15"/>
        <v>100.48292514660227</v>
      </c>
      <c r="G138" s="6">
        <f t="shared" si="12"/>
        <v>92.68215081132674</v>
      </c>
      <c r="H138" s="61">
        <f t="shared" si="16"/>
        <v>-5.599999999999909</v>
      </c>
      <c r="I138" s="61">
        <f t="shared" si="14"/>
        <v>92.00000000000023</v>
      </c>
    </row>
    <row r="139" spans="1:9" s="32" customFormat="1" ht="18">
      <c r="A139" s="33" t="s">
        <v>47</v>
      </c>
      <c r="B139" s="74">
        <v>813</v>
      </c>
      <c r="C139" s="44">
        <f>886.2+1.2</f>
        <v>887.4000000000001</v>
      </c>
      <c r="D139" s="75">
        <f>26.5+39.8+30.1+42.1+0.1+31.9+40.5+11.2+38.1+30.1+28.3+17.4+33.4+8.9+24.2+37.9+28.8+43.2+29.4+43.5-0.1+36.5+38.4+39.2+36.7-0.1+33.6+39+4.1+25.2</f>
        <v>837.9000000000001</v>
      </c>
      <c r="E139" s="1">
        <f>D139/D138*100</f>
        <v>71.9104016477858</v>
      </c>
      <c r="F139" s="1">
        <f aca="true" t="shared" si="17" ref="F139:F147">D139/B139*100</f>
        <v>103.06273062730628</v>
      </c>
      <c r="G139" s="1">
        <f t="shared" si="12"/>
        <v>94.42190669371196</v>
      </c>
      <c r="H139" s="44">
        <f t="shared" si="16"/>
        <v>-24.90000000000009</v>
      </c>
      <c r="I139" s="44">
        <f t="shared" si="14"/>
        <v>49.5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8.6+0.2+0.3+5.1+0.4+5.3+0.3+0.3+0.2+0.3+0.3+0.3+2.3+3.2+0.4</f>
        <v>27.5</v>
      </c>
      <c r="E140" s="1">
        <f>D140/D138*100</f>
        <v>2.360109852385857</v>
      </c>
      <c r="F140" s="1">
        <f t="shared" si="17"/>
        <v>91.66666666666666</v>
      </c>
      <c r="G140" s="1">
        <f>D140/C140*100</f>
        <v>69.97455470737914</v>
      </c>
      <c r="H140" s="44">
        <f t="shared" si="16"/>
        <v>2.5</v>
      </c>
      <c r="I140" s="44">
        <f t="shared" si="14"/>
        <v>11.799999999999997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0.08611512268514925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2620+600</f>
        <v>3220</v>
      </c>
      <c r="E142" s="17">
        <f>D142/D107*100</f>
        <v>0.5555814366783822</v>
      </c>
      <c r="F142" s="99">
        <f>D142/B142*100</f>
        <v>100</v>
      </c>
      <c r="G142" s="6">
        <f t="shared" si="12"/>
        <v>100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f>39981.9+8.4+185.2+0.1</f>
        <v>40175.6</v>
      </c>
      <c r="C143" s="53">
        <f>16744+15000+2000-2607.4+8610.1+1327.3+3638+185.2+0.1+3320+6392.2</f>
        <v>54609.49999999999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+204.5+1021.7+1367+395.7+2551.8+1830.9+89+123.4+1092.2+1175.3</f>
        <v>46000.2</v>
      </c>
      <c r="E143" s="17">
        <f>D143/D107*100</f>
        <v>7.9369121749978</v>
      </c>
      <c r="F143" s="99">
        <f t="shared" si="17"/>
        <v>114.49785441910014</v>
      </c>
      <c r="G143" s="6">
        <f t="shared" si="12"/>
        <v>84.23479431234493</v>
      </c>
      <c r="H143" s="61">
        <f t="shared" si="16"/>
        <v>-5824.5999999999985</v>
      </c>
      <c r="I143" s="61">
        <f t="shared" si="14"/>
        <v>8609.299999999996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2094+16+20.8</f>
        <v>2130.8</v>
      </c>
      <c r="E145" s="17">
        <f>D145/D107*100</f>
        <v>0.3676499767932599</v>
      </c>
      <c r="F145" s="99">
        <f t="shared" si="17"/>
        <v>94.80334579106604</v>
      </c>
      <c r="G145" s="6">
        <f t="shared" si="12"/>
        <v>91.97168508287294</v>
      </c>
      <c r="H145" s="61">
        <f t="shared" si="16"/>
        <v>116.79999999999973</v>
      </c>
      <c r="I145" s="61">
        <f t="shared" si="14"/>
        <v>186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0.10399035151741023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445905.1+1534-500+735.8-1038.5-424.7+199.1</f>
        <v>446410.79999999993</v>
      </c>
      <c r="C147" s="53">
        <f>473452.9-2494.7-2700.6+1093.8-24.3-424.7+199.1-665.3+17706.6</f>
        <v>486142.8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+2722.1+9442.7+12+2389+942.2+10+5048.3+12.5+28.3+6.1</f>
        <v>463966.60000000003</v>
      </c>
      <c r="E147" s="17">
        <f>D147/D107*100</f>
        <v>80.0531770803678</v>
      </c>
      <c r="F147" s="6">
        <f t="shared" si="17"/>
        <v>103.93265575116017</v>
      </c>
      <c r="G147" s="6">
        <f t="shared" si="12"/>
        <v>95.43833622548766</v>
      </c>
      <c r="H147" s="61">
        <f t="shared" si="16"/>
        <v>-17555.800000000105</v>
      </c>
      <c r="I147" s="61">
        <f t="shared" si="14"/>
        <v>22176.199999999953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805.6+805.6+805.6+805.6+805.6+805.6+805.6+805.6+805.6+805.6+805.6+805.6+805.6+805.6+805.6+805.6+805.6+805.6+805.6+805.6+805.6+805.6+805.6+805.6+805.6+805.6+805.6+805.6+805.6+805.6+805.6+805.6+805.6+805.6</f>
        <v>27390.399999999987</v>
      </c>
      <c r="E148" s="17">
        <f>D148/D107*100</f>
        <v>4.725962044470668</v>
      </c>
      <c r="F148" s="6">
        <f t="shared" si="15"/>
        <v>103.03030303030299</v>
      </c>
      <c r="G148" s="6">
        <f t="shared" si="12"/>
        <v>94.44444444444441</v>
      </c>
      <c r="H148" s="61">
        <f t="shared" si="16"/>
        <v>-805.5999999999876</v>
      </c>
      <c r="I148" s="61">
        <f t="shared" si="14"/>
        <v>1611.2000000000116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565198.4000000001</v>
      </c>
      <c r="C149" s="77">
        <f>C43+C69+C72+C77+C79+C87+C102+C107+C100+C84+C98</f>
        <v>627249.2</v>
      </c>
      <c r="D149" s="53">
        <f>D43+D69+D72+D77+D79+D87+D102+D107+D100+D84+D98</f>
        <v>589035.9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1416874.8000000003</v>
      </c>
      <c r="C150" s="47">
        <f>C6+C18+C33+C43+C51+C59+C69+C72+C77+C79+C87+C90+C95+C102+C107+C100+C84+C98+C45</f>
        <v>1563699.4</v>
      </c>
      <c r="D150" s="47">
        <f>D6+D18+D33+D43+D51+D59+D69+D72+D77+D79+D87+D90+D95+D102+D107+D100+D84+D98+D45</f>
        <v>1442656.7000000002</v>
      </c>
      <c r="E150" s="31">
        <v>100</v>
      </c>
      <c r="F150" s="3">
        <f>D150/B150*100</f>
        <v>101.81963148755273</v>
      </c>
      <c r="G150" s="3">
        <f aca="true" t="shared" si="18" ref="G150:G156">D150/C150*100</f>
        <v>92.25920915490536</v>
      </c>
      <c r="H150" s="47">
        <f aca="true" t="shared" si="19" ref="H150:H156">B150-D150</f>
        <v>-25781.899999999907</v>
      </c>
      <c r="I150" s="47">
        <f aca="true" t="shared" si="20" ref="I150:I156">C150-D150</f>
        <v>121042.69999999972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558634.2999999999</v>
      </c>
      <c r="C151" s="60">
        <f>C8+C20+C34+C52+C60+C91+C115+C119+C46+C139+C131+C103</f>
        <v>612820.0999999999</v>
      </c>
      <c r="D151" s="60">
        <f>D8+D20+D34+D52+D60+D91+D115+D119+D46+D139+D131+D103</f>
        <v>575438.9999999999</v>
      </c>
      <c r="E151" s="6">
        <f>D151/D150*100</f>
        <v>39.887452087527116</v>
      </c>
      <c r="F151" s="6">
        <f aca="true" t="shared" si="21" ref="F151:F156">D151/B151*100</f>
        <v>103.00817547365064</v>
      </c>
      <c r="G151" s="6">
        <f t="shared" si="18"/>
        <v>93.9001511210223</v>
      </c>
      <c r="H151" s="61">
        <f t="shared" si="19"/>
        <v>-16804.699999999953</v>
      </c>
      <c r="I151" s="72">
        <f t="shared" si="20"/>
        <v>37381.09999999998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121409.8</v>
      </c>
      <c r="D152" s="61">
        <f>D11+D23+D36+D55+D62+D92+D49+D140+D109+D112+D96+D137</f>
        <v>88622.2</v>
      </c>
      <c r="E152" s="6">
        <f>D152/D150*100</f>
        <v>6.142986061756757</v>
      </c>
      <c r="F152" s="6">
        <f t="shared" si="21"/>
        <v>85.4375165698585</v>
      </c>
      <c r="G152" s="6">
        <f t="shared" si="18"/>
        <v>72.99427229103416</v>
      </c>
      <c r="H152" s="61">
        <f t="shared" si="19"/>
        <v>15105.300000000017</v>
      </c>
      <c r="I152" s="72">
        <f t="shared" si="20"/>
        <v>32787.600000000006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34743.6</v>
      </c>
      <c r="D153" s="60">
        <f>D22+D10+D54+D48+D61+D35+D123</f>
        <v>33044.90000000001</v>
      </c>
      <c r="E153" s="6">
        <f>D153/D150*100</f>
        <v>2.2905588003022483</v>
      </c>
      <c r="F153" s="6">
        <f t="shared" si="21"/>
        <v>98.38276056103204</v>
      </c>
      <c r="G153" s="6">
        <f t="shared" si="18"/>
        <v>95.11075421084749</v>
      </c>
      <c r="H153" s="61">
        <f t="shared" si="19"/>
        <v>543.1999999999971</v>
      </c>
      <c r="I153" s="72">
        <f t="shared" si="20"/>
        <v>1698.6999999999898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25286.699999999997</v>
      </c>
      <c r="D154" s="60">
        <f>D12+D24+D104+D63+D38+D93+D129+D56</f>
        <v>23708.7</v>
      </c>
      <c r="E154" s="6">
        <f>D154/D150*100</f>
        <v>1.6434055309208349</v>
      </c>
      <c r="F154" s="6">
        <f t="shared" si="21"/>
        <v>101.28806521070439</v>
      </c>
      <c r="G154" s="6">
        <f t="shared" si="18"/>
        <v>93.75956530508134</v>
      </c>
      <c r="H154" s="61">
        <f t="shared" si="19"/>
        <v>-301.5</v>
      </c>
      <c r="I154" s="72">
        <f t="shared" si="20"/>
        <v>1577.9999999999964</v>
      </c>
      <c r="K154" s="39"/>
      <c r="L154" s="90"/>
    </row>
    <row r="155" spans="1:12" ht="18.75">
      <c r="A155" s="18" t="s">
        <v>2</v>
      </c>
      <c r="B155" s="60">
        <f>B9+B21+B47+B53+B122</f>
        <v>20400</v>
      </c>
      <c r="C155" s="60">
        <f>C9+C21+C47+C53+C122</f>
        <v>22505.5</v>
      </c>
      <c r="D155" s="60">
        <f>D9+D21+D47+D53+D122</f>
        <v>21135.69999999999</v>
      </c>
      <c r="E155" s="6">
        <f>D155/D150*100</f>
        <v>1.4650540215146117</v>
      </c>
      <c r="F155" s="6">
        <f t="shared" si="21"/>
        <v>103.60637254901957</v>
      </c>
      <c r="G155" s="6">
        <f t="shared" si="18"/>
        <v>93.91348781408985</v>
      </c>
      <c r="H155" s="61">
        <f t="shared" si="19"/>
        <v>-735.6999999999898</v>
      </c>
      <c r="I155" s="72">
        <f t="shared" si="20"/>
        <v>1369.8000000000102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677117.7000000004</v>
      </c>
      <c r="C156" s="78">
        <f>C150-C151-C152-C153-C154-C155</f>
        <v>746933.7000000001</v>
      </c>
      <c r="D156" s="78">
        <f>D150-D151-D152-D153-D154-D155</f>
        <v>700706.2000000004</v>
      </c>
      <c r="E156" s="36">
        <f>D156/D150*100</f>
        <v>48.57054349797844</v>
      </c>
      <c r="F156" s="36">
        <f t="shared" si="21"/>
        <v>103.48366317997595</v>
      </c>
      <c r="G156" s="36">
        <f t="shared" si="18"/>
        <v>93.81103034981557</v>
      </c>
      <c r="H156" s="127">
        <f t="shared" si="19"/>
        <v>-23588.5</v>
      </c>
      <c r="I156" s="127">
        <f t="shared" si="20"/>
        <v>46227.49999999965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1563699.4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1442656.7000000002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1563699.4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1442656.7000000002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2016-12-22T13:58:13Z</cp:lastPrinted>
  <dcterms:created xsi:type="dcterms:W3CDTF">2000-06-20T04:48:00Z</dcterms:created>
  <dcterms:modified xsi:type="dcterms:W3CDTF">2016-12-26T06:09:44Z</dcterms:modified>
  <cp:category/>
  <cp:version/>
  <cp:contentType/>
  <cp:contentStatus/>
</cp:coreProperties>
</file>